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5195" windowHeight="8700"/>
  </bookViews>
  <sheets>
    <sheet name="Enoncé" sheetId="1" r:id="rId1"/>
    <sheet name="Solution" sheetId="2" r:id="rId2"/>
    <sheet name="C de Rt" sheetId="3" r:id="rId3"/>
  </sheets>
  <calcPr calcId="125725"/>
</workbook>
</file>

<file path=xl/calcChain.xml><?xml version="1.0" encoding="utf-8"?>
<calcChain xmlns="http://schemas.openxmlformats.org/spreadsheetml/2006/main">
  <c r="B23" i="3"/>
  <c r="B22"/>
  <c r="C17"/>
  <c r="F61" i="2"/>
  <c r="B13" i="3"/>
  <c r="A13"/>
  <c r="A11"/>
  <c r="B11"/>
  <c r="A9"/>
  <c r="F32" i="2"/>
  <c r="A6" i="3"/>
  <c r="F73" i="2"/>
  <c r="C73"/>
  <c r="B55"/>
  <c r="B70" s="1"/>
  <c r="B52"/>
  <c r="C52"/>
  <c r="B45"/>
  <c r="B46" s="1"/>
  <c r="B53" s="1"/>
  <c r="B42"/>
  <c r="B23"/>
  <c r="C23"/>
  <c r="B16"/>
  <c r="C16"/>
  <c r="F4"/>
  <c r="C4"/>
  <c r="C5" s="1"/>
  <c r="E5" s="1"/>
  <c r="D4"/>
  <c r="E4"/>
  <c r="F10"/>
  <c r="B43"/>
  <c r="B32"/>
  <c r="C32"/>
  <c r="E16"/>
  <c r="E17" s="1"/>
  <c r="F16"/>
  <c r="D44"/>
  <c r="G4"/>
  <c r="G10"/>
  <c r="H4"/>
  <c r="H10"/>
  <c r="E41"/>
  <c r="E69" s="1"/>
  <c r="B41"/>
  <c r="B69" s="1"/>
  <c r="A71"/>
  <c r="A70"/>
  <c r="B64"/>
  <c r="E70" s="1"/>
  <c r="E42"/>
  <c r="E43"/>
  <c r="G44"/>
  <c r="E45"/>
  <c r="E46" s="1"/>
  <c r="B62" s="1"/>
  <c r="C61"/>
  <c r="B61"/>
  <c r="A59"/>
  <c r="A48"/>
  <c r="A45"/>
  <c r="E15"/>
  <c r="A43" s="1"/>
  <c r="A8" i="3" s="1"/>
  <c r="B15" i="2"/>
  <c r="A42" s="1"/>
  <c r="A5" i="3" s="1"/>
  <c r="B35" i="2"/>
  <c r="B26"/>
  <c r="A19" i="1"/>
  <c r="A20" s="1"/>
  <c r="A14"/>
  <c r="B18" s="1"/>
  <c r="B20" s="1"/>
  <c r="A13"/>
  <c r="A39" s="1"/>
  <c r="A17"/>
  <c r="A18" s="1"/>
  <c r="F3" i="2"/>
  <c r="A17" s="1"/>
  <c r="A30" i="1"/>
  <c r="A6" i="2" s="1"/>
  <c r="A31" i="1"/>
  <c r="A7" i="2"/>
  <c r="A29" i="1"/>
  <c r="A5" i="2" s="1"/>
  <c r="B3"/>
  <c r="A4"/>
  <c r="D3"/>
  <c r="E3"/>
  <c r="G3"/>
  <c r="H3"/>
  <c r="C3"/>
  <c r="A40" i="1"/>
  <c r="B28"/>
  <c r="A24"/>
  <c r="A10"/>
  <c r="A9"/>
  <c r="B4" i="2" l="1"/>
  <c r="D16"/>
  <c r="B5" i="3" s="1"/>
  <c r="B18" i="2"/>
  <c r="B24" s="1"/>
  <c r="B25" s="1"/>
  <c r="B27" s="1"/>
  <c r="B28" s="1"/>
  <c r="A21"/>
  <c r="B17"/>
  <c r="D23"/>
  <c r="A50"/>
  <c r="B63"/>
  <c r="B65" s="1"/>
  <c r="B66" s="1"/>
  <c r="D32"/>
  <c r="E71"/>
  <c r="B71"/>
  <c r="B54"/>
  <c r="B56" s="1"/>
  <c r="G16"/>
  <c r="B8" i="3" s="1"/>
  <c r="E18" i="2"/>
  <c r="B33" s="1"/>
  <c r="A23" i="1"/>
  <c r="B17"/>
  <c r="B19" s="1"/>
  <c r="A30" i="2"/>
  <c r="D61"/>
  <c r="H5"/>
  <c r="G5"/>
  <c r="D5"/>
  <c r="D52"/>
  <c r="C8"/>
  <c r="F5"/>
  <c r="D6" l="1"/>
  <c r="D8" s="1"/>
  <c r="B34"/>
  <c r="B36" s="1"/>
  <c r="E72"/>
  <c r="E73" s="1"/>
  <c r="B57"/>
  <c r="B72"/>
  <c r="B73" s="1"/>
  <c r="B5"/>
  <c r="D73" l="1"/>
  <c r="D5" i="3" s="1"/>
  <c r="B74" i="2"/>
  <c r="G6"/>
  <c r="H6"/>
  <c r="F6"/>
  <c r="E6"/>
  <c r="G73"/>
  <c r="D6" i="3" s="1"/>
  <c r="E74" i="2"/>
  <c r="B37"/>
  <c r="E7" l="1"/>
  <c r="B6"/>
  <c r="F7" l="1"/>
  <c r="F8" s="1"/>
  <c r="F11" s="1"/>
  <c r="G7"/>
  <c r="G8" s="1"/>
  <c r="G11" s="1"/>
  <c r="C45" s="1"/>
  <c r="H7"/>
  <c r="H8" s="1"/>
  <c r="H11" s="1"/>
  <c r="C71" s="1"/>
  <c r="E8"/>
  <c r="B7" l="1"/>
  <c r="B8" s="1"/>
  <c r="C17"/>
  <c r="D17" s="1"/>
  <c r="D18" s="1"/>
  <c r="F17"/>
  <c r="G17" s="1"/>
  <c r="G18" s="1"/>
  <c r="F18" s="1"/>
  <c r="C33" s="1"/>
  <c r="D33" s="1"/>
  <c r="D34" s="1"/>
  <c r="C34" s="1"/>
  <c r="C35" s="1"/>
  <c r="D45"/>
  <c r="F45"/>
  <c r="G45" s="1"/>
  <c r="F71"/>
  <c r="G71" s="1"/>
  <c r="D71"/>
  <c r="D24" l="1"/>
  <c r="D25" s="1"/>
  <c r="C25" s="1"/>
  <c r="C26" s="1"/>
  <c r="C18"/>
  <c r="C24" s="1"/>
  <c r="C36"/>
  <c r="D35"/>
  <c r="D26" l="1"/>
  <c r="C27"/>
  <c r="C37"/>
  <c r="C43" s="1"/>
  <c r="D36"/>
  <c r="D37" l="1"/>
  <c r="G32"/>
  <c r="B9" i="3" s="1"/>
  <c r="C28" i="2"/>
  <c r="C42" s="1"/>
  <c r="D27"/>
  <c r="G23" s="1"/>
  <c r="B6" i="3" s="1"/>
  <c r="F43" i="2"/>
  <c r="G43" s="1"/>
  <c r="D43"/>
  <c r="D28" l="1"/>
  <c r="D42"/>
  <c r="D46" s="1"/>
  <c r="C46" s="1"/>
  <c r="C53" s="1"/>
  <c r="D53" s="1"/>
  <c r="D54" s="1"/>
  <c r="C54" s="1"/>
  <c r="C55" s="1"/>
  <c r="F42"/>
  <c r="G42" s="1"/>
  <c r="G46" s="1"/>
  <c r="F46" s="1"/>
  <c r="C62" s="1"/>
  <c r="D62" s="1"/>
  <c r="D63" s="1"/>
  <c r="C63" s="1"/>
  <c r="C64" s="1"/>
  <c r="D55" l="1"/>
  <c r="C70"/>
  <c r="D70" s="1"/>
  <c r="D72" s="1"/>
  <c r="C56"/>
  <c r="D64"/>
  <c r="F70"/>
  <c r="G70" s="1"/>
  <c r="G72" s="1"/>
  <c r="C65"/>
  <c r="F72" l="1"/>
  <c r="G74"/>
  <c r="F74" s="1"/>
  <c r="C66"/>
  <c r="D65"/>
  <c r="C72"/>
  <c r="D74"/>
  <c r="C57"/>
  <c r="D56"/>
  <c r="C74" l="1"/>
  <c r="D76"/>
  <c r="B21" i="3" s="1"/>
  <c r="B24" s="1"/>
  <c r="D57" i="2"/>
  <c r="G52"/>
  <c r="D8" i="3" s="1"/>
  <c r="D66" i="2"/>
  <c r="G61"/>
  <c r="D9" i="3" s="1"/>
  <c r="D17" l="1"/>
  <c r="B17" s="1"/>
  <c r="B15" s="1"/>
</calcChain>
</file>

<file path=xl/sharedStrings.xml><?xml version="1.0" encoding="utf-8"?>
<sst xmlns="http://schemas.openxmlformats.org/spreadsheetml/2006/main" count="79" uniqueCount="54">
  <si>
    <t>Matière Première</t>
  </si>
  <si>
    <t>Stocks initiaux</t>
  </si>
  <si>
    <t>Achats</t>
  </si>
  <si>
    <t>Matières Consommables</t>
  </si>
  <si>
    <t>Fabrication</t>
  </si>
  <si>
    <t>P1</t>
  </si>
  <si>
    <t>P2</t>
  </si>
  <si>
    <t>Charges directes</t>
  </si>
  <si>
    <t>Charges indirectes</t>
  </si>
  <si>
    <t>PC</t>
  </si>
  <si>
    <t>Ass</t>
  </si>
  <si>
    <t>Ent</t>
  </si>
  <si>
    <t>Appro</t>
  </si>
  <si>
    <t>Prod</t>
  </si>
  <si>
    <t>Dist</t>
  </si>
  <si>
    <t>Total</t>
  </si>
  <si>
    <t>Répartition primaire</t>
  </si>
  <si>
    <t>Ventes</t>
  </si>
  <si>
    <t>Tableau de répartition</t>
  </si>
  <si>
    <t>Répartition secondaire</t>
  </si>
  <si>
    <t>Nature U.O.</t>
  </si>
  <si>
    <t>kg</t>
  </si>
  <si>
    <t>unité prod</t>
  </si>
  <si>
    <t>unité vend</t>
  </si>
  <si>
    <t>Nombre U.O.</t>
  </si>
  <si>
    <t>Coût U.O.</t>
  </si>
  <si>
    <t>Coût d'achat</t>
  </si>
  <si>
    <t>Stocks</t>
  </si>
  <si>
    <t>SI</t>
  </si>
  <si>
    <t>Entres</t>
  </si>
  <si>
    <t>Sorties</t>
  </si>
  <si>
    <t>SF</t>
  </si>
  <si>
    <t>Consommations</t>
  </si>
  <si>
    <t>Coûts de production</t>
  </si>
  <si>
    <t>Résultats</t>
  </si>
  <si>
    <t>Coût de revient</t>
  </si>
  <si>
    <t>CA</t>
  </si>
  <si>
    <t>Résultat</t>
  </si>
  <si>
    <t>Compte de résultat</t>
  </si>
  <si>
    <t>Charges</t>
  </si>
  <si>
    <t>Produits</t>
  </si>
  <si>
    <t>Var de stock</t>
  </si>
  <si>
    <t>Charges non incorporables</t>
  </si>
  <si>
    <t>Bénéfice</t>
  </si>
  <si>
    <t>Production vendue P1</t>
  </si>
  <si>
    <t>Production vendue P2</t>
  </si>
  <si>
    <t>Prod stockée</t>
  </si>
  <si>
    <t>- Charges non incorporables</t>
  </si>
  <si>
    <t>Résultat comptable</t>
  </si>
  <si>
    <t>Éléments supplétifs</t>
  </si>
  <si>
    <t>Production stockée P1</t>
  </si>
  <si>
    <t>Production stockée P2</t>
  </si>
  <si>
    <t>Résultat analytique</t>
  </si>
  <si>
    <t>+ Éléments supplétifs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</si>
</sst>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4" fontId="3" fillId="0" borderId="0" xfId="0" applyNumberFormat="1" applyFont="1"/>
    <xf numFmtId="4" fontId="0" fillId="0" borderId="1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1" xfId="0" applyNumberFormat="1" applyBorder="1"/>
    <xf numFmtId="9" fontId="0" fillId="0" borderId="1" xfId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7" xfId="0" applyNumberFormat="1" applyBorder="1" applyAlignment="1">
      <alignment horizontal="centerContinuous"/>
    </xf>
    <xf numFmtId="4" fontId="0" fillId="0" borderId="8" xfId="0" applyNumberFormat="1" applyBorder="1" applyAlignment="1">
      <alignment horizontal="centerContinuous"/>
    </xf>
    <xf numFmtId="4" fontId="0" fillId="0" borderId="9" xfId="0" applyNumberFormat="1" applyBorder="1" applyAlignment="1">
      <alignment horizontal="centerContinuous"/>
    </xf>
    <xf numFmtId="4" fontId="3" fillId="0" borderId="7" xfId="0" applyNumberFormat="1" applyFont="1" applyBorder="1" applyAlignment="1">
      <alignment horizontal="centerContinuous"/>
    </xf>
    <xf numFmtId="4" fontId="3" fillId="0" borderId="8" xfId="0" applyNumberFormat="1" applyFont="1" applyBorder="1" applyAlignment="1">
      <alignment horizontal="centerContinuous"/>
    </xf>
    <xf numFmtId="4" fontId="3" fillId="0" borderId="9" xfId="0" applyNumberFormat="1" applyFont="1" applyBorder="1" applyAlignment="1">
      <alignment horizontal="centerContinuous"/>
    </xf>
    <xf numFmtId="4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Border="1"/>
    <xf numFmtId="4" fontId="0" fillId="0" borderId="0" xfId="0" applyNumberFormat="1" applyBorder="1" applyAlignment="1">
      <alignment horizontal="center"/>
    </xf>
    <xf numFmtId="9" fontId="0" fillId="0" borderId="0" xfId="1" applyFont="1" applyBorder="1" applyAlignment="1">
      <alignment horizontal="center"/>
    </xf>
    <xf numFmtId="4" fontId="1" fillId="0" borderId="1" xfId="0" applyNumberFormat="1" applyFont="1" applyBorder="1"/>
    <xf numFmtId="4" fontId="1" fillId="0" borderId="1" xfId="0" quotePrefix="1" applyNumberFormat="1" applyFont="1" applyBorder="1"/>
    <xf numFmtId="4" fontId="0" fillId="0" borderId="10" xfId="0" applyNumberFormat="1" applyBorder="1"/>
    <xf numFmtId="4" fontId="1" fillId="0" borderId="10" xfId="0" applyNumberFormat="1" applyFont="1" applyBorder="1"/>
    <xf numFmtId="4" fontId="3" fillId="0" borderId="1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tabSelected="1" zoomScale="120" zoomScaleNormal="120" workbookViewId="0">
      <selection activeCell="A34" sqref="A34"/>
    </sheetView>
  </sheetViews>
  <sheetFormatPr baseColWidth="10" defaultRowHeight="12.75"/>
  <cols>
    <col min="1" max="1" width="26.28515625" style="1" customWidth="1"/>
    <col min="2" max="3" width="11.42578125" style="2"/>
    <col min="4" max="16384" width="11.42578125" style="1"/>
  </cols>
  <sheetData>
    <row r="1" spans="1:3">
      <c r="A1" s="3" t="s">
        <v>1</v>
      </c>
    </row>
    <row r="2" spans="1:3">
      <c r="A2" s="6" t="s">
        <v>0</v>
      </c>
      <c r="B2" s="8">
        <v>5000</v>
      </c>
      <c r="C2" s="4">
        <v>30</v>
      </c>
    </row>
    <row r="3" spans="1:3">
      <c r="A3" s="6" t="s">
        <v>3</v>
      </c>
      <c r="B3" s="8">
        <v>3000</v>
      </c>
      <c r="C3" s="4">
        <v>20</v>
      </c>
    </row>
    <row r="4" spans="1:3">
      <c r="A4" s="6" t="s">
        <v>5</v>
      </c>
      <c r="B4" s="8">
        <v>0</v>
      </c>
      <c r="C4" s="4">
        <v>0</v>
      </c>
    </row>
    <row r="5" spans="1:3">
      <c r="A5" s="6" t="s">
        <v>6</v>
      </c>
      <c r="B5" s="8">
        <v>0</v>
      </c>
      <c r="C5" s="4">
        <v>0</v>
      </c>
    </row>
    <row r="8" spans="1:3">
      <c r="A8" s="3" t="s">
        <v>2</v>
      </c>
    </row>
    <row r="9" spans="1:3">
      <c r="A9" s="6" t="str">
        <f>A2</f>
        <v>Matière Première</v>
      </c>
      <c r="B9" s="8">
        <v>15000</v>
      </c>
      <c r="C9" s="4">
        <v>30</v>
      </c>
    </row>
    <row r="10" spans="1:3">
      <c r="A10" s="6" t="str">
        <f>A3</f>
        <v>Matières Consommables</v>
      </c>
      <c r="B10" s="8">
        <v>5000</v>
      </c>
      <c r="C10" s="4">
        <v>20</v>
      </c>
    </row>
    <row r="12" spans="1:3">
      <c r="A12" s="3" t="s">
        <v>4</v>
      </c>
    </row>
    <row r="13" spans="1:3">
      <c r="A13" s="6" t="str">
        <f>A4</f>
        <v>P1</v>
      </c>
      <c r="B13" s="8">
        <v>40000</v>
      </c>
    </row>
    <row r="14" spans="1:3">
      <c r="A14" s="6" t="str">
        <f>A5</f>
        <v>P2</v>
      </c>
      <c r="B14" s="8">
        <v>10000</v>
      </c>
    </row>
    <row r="16" spans="1:3">
      <c r="A16" s="3" t="s">
        <v>32</v>
      </c>
    </row>
    <row r="17" spans="1:8">
      <c r="A17" s="6" t="str">
        <f>A2</f>
        <v>Matière Première</v>
      </c>
      <c r="B17" s="4" t="str">
        <f>A13</f>
        <v>P1</v>
      </c>
      <c r="C17" s="8">
        <v>10000</v>
      </c>
    </row>
    <row r="18" spans="1:8">
      <c r="A18" s="6" t="str">
        <f>A17</f>
        <v>Matière Première</v>
      </c>
      <c r="B18" s="4" t="str">
        <f>A14</f>
        <v>P2</v>
      </c>
      <c r="C18" s="8">
        <v>5000</v>
      </c>
    </row>
    <row r="19" spans="1:8">
      <c r="A19" s="6" t="str">
        <f>A10</f>
        <v>Matières Consommables</v>
      </c>
      <c r="B19" s="4" t="str">
        <f>B17</f>
        <v>P1</v>
      </c>
      <c r="C19" s="8">
        <v>2000</v>
      </c>
    </row>
    <row r="20" spans="1:8">
      <c r="A20" s="6" t="str">
        <f>A19</f>
        <v>Matières Consommables</v>
      </c>
      <c r="B20" s="4" t="str">
        <f>B18</f>
        <v>P2</v>
      </c>
      <c r="C20" s="8">
        <v>4000</v>
      </c>
    </row>
    <row r="22" spans="1:8">
      <c r="A22" s="3" t="s">
        <v>7</v>
      </c>
    </row>
    <row r="23" spans="1:8">
      <c r="A23" s="6" t="str">
        <f>A13</f>
        <v>P1</v>
      </c>
      <c r="B23" s="4">
        <v>472500</v>
      </c>
    </row>
    <row r="24" spans="1:8">
      <c r="A24" s="6" t="str">
        <f>A14</f>
        <v>P2</v>
      </c>
      <c r="B24" s="4">
        <v>107500</v>
      </c>
    </row>
    <row r="26" spans="1:8">
      <c r="A26" s="3" t="s">
        <v>8</v>
      </c>
    </row>
    <row r="27" spans="1:8">
      <c r="B27" s="4" t="s">
        <v>15</v>
      </c>
      <c r="C27" s="4" t="s">
        <v>9</v>
      </c>
      <c r="D27" s="4" t="s">
        <v>10</v>
      </c>
      <c r="E27" s="4" t="s">
        <v>11</v>
      </c>
      <c r="F27" s="4" t="s">
        <v>12</v>
      </c>
      <c r="G27" s="4" t="s">
        <v>13</v>
      </c>
      <c r="H27" s="4" t="s">
        <v>14</v>
      </c>
    </row>
    <row r="28" spans="1:8">
      <c r="A28" s="1" t="s">
        <v>16</v>
      </c>
      <c r="B28" s="5">
        <f>SUM(C28:H28)</f>
        <v>652000</v>
      </c>
      <c r="C28" s="5">
        <v>150000</v>
      </c>
      <c r="D28" s="5">
        <v>60000</v>
      </c>
      <c r="E28" s="5">
        <v>90000</v>
      </c>
      <c r="F28" s="5">
        <v>117400</v>
      </c>
      <c r="G28" s="5">
        <v>158400</v>
      </c>
      <c r="H28" s="5">
        <v>76200</v>
      </c>
    </row>
    <row r="29" spans="1:8">
      <c r="A29" s="6" t="str">
        <f>C27</f>
        <v>PC</v>
      </c>
      <c r="B29" s="4"/>
      <c r="C29" s="4"/>
      <c r="D29" s="7">
        <v>0.2</v>
      </c>
      <c r="E29" s="7">
        <v>0.2</v>
      </c>
      <c r="F29" s="7">
        <v>0.2</v>
      </c>
      <c r="G29" s="7">
        <v>0.2</v>
      </c>
      <c r="H29" s="7">
        <v>0.2</v>
      </c>
    </row>
    <row r="30" spans="1:8">
      <c r="A30" s="6" t="str">
        <f>D27</f>
        <v>Ass</v>
      </c>
      <c r="B30" s="4"/>
      <c r="C30" s="4"/>
      <c r="D30" s="7"/>
      <c r="E30" s="7">
        <v>0.4</v>
      </c>
      <c r="F30" s="7">
        <v>0.1</v>
      </c>
      <c r="G30" s="7">
        <v>0.2</v>
      </c>
      <c r="H30" s="7">
        <v>0.3</v>
      </c>
    </row>
    <row r="31" spans="1:8">
      <c r="A31" s="6" t="str">
        <f>E27</f>
        <v>Ent</v>
      </c>
      <c r="B31" s="4"/>
      <c r="C31" s="4"/>
      <c r="D31" s="7"/>
      <c r="E31" s="7"/>
      <c r="F31" s="7">
        <v>0.4</v>
      </c>
      <c r="G31" s="7">
        <v>0.4</v>
      </c>
      <c r="H31" s="7">
        <v>0.2</v>
      </c>
    </row>
    <row r="32" spans="1:8">
      <c r="A32" s="26"/>
      <c r="B32" s="27"/>
      <c r="C32" s="27"/>
      <c r="D32" s="28"/>
      <c r="E32" s="28"/>
      <c r="F32" s="28"/>
      <c r="G32" s="28"/>
      <c r="H32" s="28"/>
    </row>
    <row r="34" spans="1:3">
      <c r="A34" s="20" t="s">
        <v>49</v>
      </c>
      <c r="B34" s="4">
        <v>52000</v>
      </c>
    </row>
    <row r="35" spans="1:3">
      <c r="A35" s="20" t="s">
        <v>42</v>
      </c>
      <c r="B35" s="4">
        <v>4600</v>
      </c>
    </row>
    <row r="38" spans="1:3">
      <c r="A38" s="3" t="s">
        <v>17</v>
      </c>
    </row>
    <row r="39" spans="1:3">
      <c r="A39" s="6" t="str">
        <f>A13</f>
        <v>P1</v>
      </c>
      <c r="B39" s="8">
        <v>20000</v>
      </c>
      <c r="C39" s="4">
        <v>45</v>
      </c>
    </row>
    <row r="40" spans="1:3">
      <c r="A40" s="6" t="str">
        <f>A14</f>
        <v>P2</v>
      </c>
      <c r="B40" s="8">
        <v>5000</v>
      </c>
      <c r="C40" s="4">
        <v>60</v>
      </c>
    </row>
  </sheetData>
  <phoneticPr fontId="2" type="noConversion"/>
  <pageMargins left="0.78740157480314965" right="0.78740157480314965" top="0.39370078740157483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6"/>
  <sheetViews>
    <sheetView zoomScale="120" zoomScaleNormal="120" workbookViewId="0">
      <selection activeCell="C2" sqref="C2"/>
    </sheetView>
  </sheetViews>
  <sheetFormatPr baseColWidth="10" defaultRowHeight="12.75"/>
  <cols>
    <col min="1" max="1" width="22.7109375" style="1" customWidth="1"/>
    <col min="2" max="3" width="11.42578125" style="2"/>
    <col min="4" max="4" width="13" style="2" customWidth="1"/>
    <col min="5" max="6" width="11.42578125" style="2"/>
    <col min="7" max="7" width="13" style="2" customWidth="1"/>
    <col min="8" max="8" width="11.42578125" style="2"/>
    <col min="9" max="16384" width="11.42578125" style="1"/>
  </cols>
  <sheetData>
    <row r="1" spans="1:8">
      <c r="A1" s="3" t="s">
        <v>18</v>
      </c>
    </row>
    <row r="3" spans="1:8">
      <c r="B3" s="4" t="str">
        <f>Enoncé!B27</f>
        <v>Total</v>
      </c>
      <c r="C3" s="4" t="str">
        <f>Enoncé!C27</f>
        <v>PC</v>
      </c>
      <c r="D3" s="4" t="str">
        <f>Enoncé!D27</f>
        <v>Ass</v>
      </c>
      <c r="E3" s="4" t="str">
        <f>Enoncé!E27</f>
        <v>Ent</v>
      </c>
      <c r="F3" s="4" t="str">
        <f>Enoncé!F27</f>
        <v>Appro</v>
      </c>
      <c r="G3" s="4" t="str">
        <f>Enoncé!G27</f>
        <v>Prod</v>
      </c>
      <c r="H3" s="4" t="str">
        <f>Enoncé!H27</f>
        <v>Dist</v>
      </c>
    </row>
    <row r="4" spans="1:8">
      <c r="A4" s="6" t="str">
        <f>Enoncé!A28</f>
        <v>Répartition primaire</v>
      </c>
      <c r="B4" s="4">
        <f>SUM(C4:H4)</f>
        <v>652000</v>
      </c>
      <c r="C4" s="4">
        <f>Enoncé!C28</f>
        <v>150000</v>
      </c>
      <c r="D4" s="4">
        <f>Enoncé!D28</f>
        <v>60000</v>
      </c>
      <c r="E4" s="4">
        <f>Enoncé!E28</f>
        <v>90000</v>
      </c>
      <c r="F4" s="4">
        <f>Enoncé!F28</f>
        <v>117400</v>
      </c>
      <c r="G4" s="4">
        <f>Enoncé!G28</f>
        <v>158400</v>
      </c>
      <c r="H4" s="4">
        <f>Enoncé!H28</f>
        <v>76200</v>
      </c>
    </row>
    <row r="5" spans="1:8">
      <c r="A5" s="6" t="str">
        <f>Enoncé!A29</f>
        <v>PC</v>
      </c>
      <c r="B5" s="4">
        <f>SUM(C5:H5)</f>
        <v>0</v>
      </c>
      <c r="C5" s="4">
        <f>-C4</f>
        <v>-150000</v>
      </c>
      <c r="D5" s="4">
        <f>-$C$5*Enoncé!D29</f>
        <v>30000</v>
      </c>
      <c r="E5" s="4">
        <f>-$C$5*Enoncé!E29</f>
        <v>30000</v>
      </c>
      <c r="F5" s="4">
        <f>-$C$5*Enoncé!F29</f>
        <v>30000</v>
      </c>
      <c r="G5" s="4">
        <f>-$C$5*Enoncé!G29</f>
        <v>30000</v>
      </c>
      <c r="H5" s="4">
        <f>-$C$5*Enoncé!H29</f>
        <v>30000</v>
      </c>
    </row>
    <row r="6" spans="1:8">
      <c r="A6" s="6" t="str">
        <f>Enoncé!A30</f>
        <v>Ass</v>
      </c>
      <c r="B6" s="4">
        <f>SUM(C6:H6)</f>
        <v>0</v>
      </c>
      <c r="C6" s="4"/>
      <c r="D6" s="4">
        <f>-D5-D4</f>
        <v>-90000</v>
      </c>
      <c r="E6" s="4">
        <f>-$D$6*Enoncé!E30</f>
        <v>36000</v>
      </c>
      <c r="F6" s="4">
        <f>-$D$6*Enoncé!F30</f>
        <v>9000</v>
      </c>
      <c r="G6" s="4">
        <f>-$D$6*Enoncé!G30</f>
        <v>18000</v>
      </c>
      <c r="H6" s="4">
        <f>-$D$6*Enoncé!H30</f>
        <v>27000</v>
      </c>
    </row>
    <row r="7" spans="1:8">
      <c r="A7" s="6" t="str">
        <f>Enoncé!A31</f>
        <v>Ent</v>
      </c>
      <c r="B7" s="4">
        <f>SUM(C7:H7)</f>
        <v>0</v>
      </c>
      <c r="C7" s="4"/>
      <c r="D7" s="4"/>
      <c r="E7" s="4">
        <f>-E6-E5-E4</f>
        <v>-156000</v>
      </c>
      <c r="F7" s="4">
        <f>-$E$7*Enoncé!F31</f>
        <v>62400</v>
      </c>
      <c r="G7" s="4">
        <f>-$E$7*Enoncé!G31</f>
        <v>62400</v>
      </c>
      <c r="H7" s="4">
        <f>-$E$7*Enoncé!H31</f>
        <v>31200</v>
      </c>
    </row>
    <row r="8" spans="1:8">
      <c r="A8" s="6" t="s">
        <v>19</v>
      </c>
      <c r="B8" s="4">
        <f>SUM(B4:B7)</f>
        <v>652000</v>
      </c>
      <c r="C8" s="4">
        <f t="shared" ref="C8:H8" si="0">SUM(C4:C7)</f>
        <v>0</v>
      </c>
      <c r="D8" s="4">
        <f t="shared" si="0"/>
        <v>0</v>
      </c>
      <c r="E8" s="4">
        <f t="shared" si="0"/>
        <v>0</v>
      </c>
      <c r="F8" s="4">
        <f t="shared" si="0"/>
        <v>218800</v>
      </c>
      <c r="G8" s="4">
        <f t="shared" si="0"/>
        <v>268800</v>
      </c>
      <c r="H8" s="4">
        <f t="shared" si="0"/>
        <v>164400</v>
      </c>
    </row>
    <row r="9" spans="1:8">
      <c r="A9" s="6" t="s">
        <v>20</v>
      </c>
      <c r="B9" s="11"/>
      <c r="C9" s="12"/>
      <c r="D9" s="12"/>
      <c r="E9" s="13"/>
      <c r="F9" s="10" t="s">
        <v>21</v>
      </c>
      <c r="G9" s="10" t="s">
        <v>22</v>
      </c>
      <c r="H9" s="10" t="s">
        <v>23</v>
      </c>
    </row>
    <row r="10" spans="1:8">
      <c r="A10" s="6" t="s">
        <v>24</v>
      </c>
      <c r="B10" s="11"/>
      <c r="C10" s="12"/>
      <c r="D10" s="12"/>
      <c r="E10" s="13"/>
      <c r="F10" s="8">
        <f>Enoncé!B9+Enoncé!B10</f>
        <v>20000</v>
      </c>
      <c r="G10" s="8">
        <f>Enoncé!B13+Enoncé!B14</f>
        <v>50000</v>
      </c>
      <c r="H10" s="8">
        <f>Enoncé!B39+Enoncé!B40</f>
        <v>25000</v>
      </c>
    </row>
    <row r="11" spans="1:8">
      <c r="A11" s="6" t="s">
        <v>25</v>
      </c>
      <c r="B11" s="11"/>
      <c r="C11" s="12"/>
      <c r="D11" s="12"/>
      <c r="E11" s="13"/>
      <c r="F11" s="9">
        <f>F8/F10</f>
        <v>10.94</v>
      </c>
      <c r="G11" s="9">
        <f>G8/G10</f>
        <v>5.3760000000000003</v>
      </c>
      <c r="H11" s="9">
        <f>H8/H10</f>
        <v>6.5759999999999996</v>
      </c>
    </row>
    <row r="14" spans="1:8">
      <c r="A14" s="3" t="s">
        <v>26</v>
      </c>
    </row>
    <row r="15" spans="1:8">
      <c r="B15" s="14" t="str">
        <f>Enoncé!A2</f>
        <v>Matière Première</v>
      </c>
      <c r="C15" s="15"/>
      <c r="D15" s="16"/>
      <c r="E15" s="14" t="str">
        <f>Enoncé!A3</f>
        <v>Matières Consommables</v>
      </c>
      <c r="F15" s="15"/>
      <c r="G15" s="16"/>
    </row>
    <row r="16" spans="1:8">
      <c r="A16" s="6" t="s">
        <v>2</v>
      </c>
      <c r="B16" s="8">
        <f>Enoncé!B9</f>
        <v>15000</v>
      </c>
      <c r="C16" s="4">
        <f>Enoncé!C9</f>
        <v>30</v>
      </c>
      <c r="D16" s="4">
        <f>B16*C16</f>
        <v>450000</v>
      </c>
      <c r="E16" s="8">
        <f>Enoncé!B10</f>
        <v>5000</v>
      </c>
      <c r="F16" s="4">
        <f>Enoncé!C10</f>
        <v>20</v>
      </c>
      <c r="G16" s="4">
        <f>E16*F16</f>
        <v>100000</v>
      </c>
    </row>
    <row r="17" spans="1:8">
      <c r="A17" s="6" t="str">
        <f>F3</f>
        <v>Appro</v>
      </c>
      <c r="B17" s="8">
        <f>B16</f>
        <v>15000</v>
      </c>
      <c r="C17" s="4">
        <f>F11</f>
        <v>10.94</v>
      </c>
      <c r="D17" s="4">
        <f>B17*C17</f>
        <v>164100</v>
      </c>
      <c r="E17" s="8">
        <f>E16</f>
        <v>5000</v>
      </c>
      <c r="F17" s="4">
        <f>F11</f>
        <v>10.94</v>
      </c>
      <c r="G17" s="4">
        <f>E17*F17</f>
        <v>54700</v>
      </c>
    </row>
    <row r="18" spans="1:8" s="3" customFormat="1">
      <c r="A18" s="20" t="s">
        <v>15</v>
      </c>
      <c r="B18" s="21">
        <f>B16</f>
        <v>15000</v>
      </c>
      <c r="C18" s="22">
        <f>D18/B18</f>
        <v>40.94</v>
      </c>
      <c r="D18" s="23">
        <f>D16+D17</f>
        <v>614100</v>
      </c>
      <c r="E18" s="21">
        <f>E16</f>
        <v>5000</v>
      </c>
      <c r="F18" s="22">
        <f>G18/E18</f>
        <v>30.94</v>
      </c>
      <c r="G18" s="23">
        <f>G16+G17</f>
        <v>154700</v>
      </c>
      <c r="H18" s="24"/>
    </row>
    <row r="20" spans="1:8">
      <c r="A20" s="3" t="s">
        <v>27</v>
      </c>
    </row>
    <row r="21" spans="1:8">
      <c r="A21" s="3" t="str">
        <f>B15</f>
        <v>Matière Première</v>
      </c>
    </row>
    <row r="23" spans="1:8">
      <c r="A23" s="6" t="s">
        <v>28</v>
      </c>
      <c r="B23" s="8">
        <f>Enoncé!B2</f>
        <v>5000</v>
      </c>
      <c r="C23" s="4">
        <f>Enoncé!C2</f>
        <v>30</v>
      </c>
      <c r="D23" s="4">
        <f>B23*C23</f>
        <v>150000</v>
      </c>
      <c r="F23" s="25" t="s">
        <v>41</v>
      </c>
      <c r="G23" s="2">
        <f>D23-D27</f>
        <v>-41025</v>
      </c>
    </row>
    <row r="24" spans="1:8">
      <c r="A24" s="6" t="s">
        <v>29</v>
      </c>
      <c r="B24" s="8">
        <f>B18</f>
        <v>15000</v>
      </c>
      <c r="C24" s="4">
        <f>C18</f>
        <v>40.94</v>
      </c>
      <c r="D24" s="4">
        <f>D18</f>
        <v>614100</v>
      </c>
    </row>
    <row r="25" spans="1:8">
      <c r="A25" s="6" t="s">
        <v>15</v>
      </c>
      <c r="B25" s="8">
        <f>SUM(B23:B24)</f>
        <v>20000</v>
      </c>
      <c r="C25" s="9">
        <f>D25/B25</f>
        <v>38.204999999999998</v>
      </c>
      <c r="D25" s="4">
        <f>SUM(D23:D24)</f>
        <v>764100</v>
      </c>
    </row>
    <row r="26" spans="1:8">
      <c r="A26" s="6" t="s">
        <v>30</v>
      </c>
      <c r="B26" s="8">
        <f>Enoncé!C17+Enoncé!C18</f>
        <v>15000</v>
      </c>
      <c r="C26" s="9">
        <f>C25</f>
        <v>38.204999999999998</v>
      </c>
      <c r="D26" s="4">
        <f>B26*C26</f>
        <v>573075</v>
      </c>
    </row>
    <row r="27" spans="1:8">
      <c r="A27" s="6" t="s">
        <v>31</v>
      </c>
      <c r="B27" s="8">
        <f>B25-B26</f>
        <v>5000</v>
      </c>
      <c r="C27" s="9">
        <f>C26</f>
        <v>38.204999999999998</v>
      </c>
      <c r="D27" s="4">
        <f>B27*C27</f>
        <v>191025</v>
      </c>
    </row>
    <row r="28" spans="1:8">
      <c r="A28" s="6" t="s">
        <v>15</v>
      </c>
      <c r="B28" s="8">
        <f>SUM(B26:B27)</f>
        <v>20000</v>
      </c>
      <c r="C28" s="9">
        <f>C27</f>
        <v>38.204999999999998</v>
      </c>
      <c r="D28" s="4">
        <f>SUM(D26:D27)</f>
        <v>764100</v>
      </c>
    </row>
    <row r="30" spans="1:8">
      <c r="A30" s="3" t="str">
        <f>E15</f>
        <v>Matières Consommables</v>
      </c>
    </row>
    <row r="32" spans="1:8">
      <c r="A32" s="6" t="s">
        <v>28</v>
      </c>
      <c r="B32" s="8">
        <f>Enoncé!B3</f>
        <v>3000</v>
      </c>
      <c r="C32" s="4">
        <f>Enoncé!C3</f>
        <v>20</v>
      </c>
      <c r="D32" s="4">
        <f>B32*C32</f>
        <v>60000</v>
      </c>
      <c r="F32" s="2" t="str">
        <f>F23</f>
        <v>Var de stock</v>
      </c>
      <c r="G32" s="2">
        <f>D32-D36</f>
        <v>6325</v>
      </c>
    </row>
    <row r="33" spans="1:8">
      <c r="A33" s="6" t="s">
        <v>29</v>
      </c>
      <c r="B33" s="8">
        <f>E18</f>
        <v>5000</v>
      </c>
      <c r="C33" s="4">
        <f>F18</f>
        <v>30.94</v>
      </c>
      <c r="D33" s="4">
        <f>B33*C33</f>
        <v>154700</v>
      </c>
    </row>
    <row r="34" spans="1:8">
      <c r="A34" s="6" t="s">
        <v>15</v>
      </c>
      <c r="B34" s="8">
        <f>SUM(B32:B33)</f>
        <v>8000</v>
      </c>
      <c r="C34" s="9">
        <f>D34/B34</f>
        <v>26.837499999999999</v>
      </c>
      <c r="D34" s="4">
        <f>SUM(D32:D33)</f>
        <v>214700</v>
      </c>
    </row>
    <row r="35" spans="1:8">
      <c r="A35" s="6" t="s">
        <v>30</v>
      </c>
      <c r="B35" s="8">
        <f>Enoncé!C19+Enoncé!C20</f>
        <v>6000</v>
      </c>
      <c r="C35" s="9">
        <f>C34</f>
        <v>26.837499999999999</v>
      </c>
      <c r="D35" s="4">
        <f>B35*C35</f>
        <v>161025</v>
      </c>
    </row>
    <row r="36" spans="1:8">
      <c r="A36" s="6" t="s">
        <v>31</v>
      </c>
      <c r="B36" s="8">
        <f>B34-B35</f>
        <v>2000</v>
      </c>
      <c r="C36" s="9">
        <f>C35</f>
        <v>26.837499999999999</v>
      </c>
      <c r="D36" s="4">
        <f>B36*C36</f>
        <v>53675</v>
      </c>
    </row>
    <row r="37" spans="1:8">
      <c r="A37" s="6" t="s">
        <v>15</v>
      </c>
      <c r="B37" s="8">
        <f>SUM(B35:B36)</f>
        <v>8000</v>
      </c>
      <c r="C37" s="9">
        <f>C36</f>
        <v>26.837499999999999</v>
      </c>
      <c r="D37" s="4">
        <f>SUM(D35:D36)</f>
        <v>214700</v>
      </c>
    </row>
    <row r="39" spans="1:8">
      <c r="A39" s="3" t="s">
        <v>33</v>
      </c>
    </row>
    <row r="41" spans="1:8">
      <c r="B41" s="17" t="str">
        <f>Enoncé!A4</f>
        <v>P1</v>
      </c>
      <c r="C41" s="18"/>
      <c r="D41" s="19"/>
      <c r="E41" s="17" t="str">
        <f>Enoncé!A5</f>
        <v>P2</v>
      </c>
      <c r="F41" s="18"/>
      <c r="G41" s="19"/>
    </row>
    <row r="42" spans="1:8">
      <c r="A42" s="6" t="str">
        <f>B15</f>
        <v>Matière Première</v>
      </c>
      <c r="B42" s="8">
        <f>Enoncé!C17</f>
        <v>10000</v>
      </c>
      <c r="C42" s="9">
        <f>C28</f>
        <v>38.204999999999998</v>
      </c>
      <c r="D42" s="4">
        <f>B42*C42</f>
        <v>382050</v>
      </c>
      <c r="E42" s="8">
        <f>Enoncé!C18</f>
        <v>5000</v>
      </c>
      <c r="F42" s="9">
        <f>C42</f>
        <v>38.204999999999998</v>
      </c>
      <c r="G42" s="4">
        <f>E42*F42</f>
        <v>191025</v>
      </c>
    </row>
    <row r="43" spans="1:8">
      <c r="A43" s="6" t="str">
        <f>E15</f>
        <v>Matières Consommables</v>
      </c>
      <c r="B43" s="8">
        <f>Enoncé!C19</f>
        <v>2000</v>
      </c>
      <c r="C43" s="9">
        <f>C37</f>
        <v>26.837499999999999</v>
      </c>
      <c r="D43" s="4">
        <f>B43*C43</f>
        <v>53675</v>
      </c>
      <c r="E43" s="8">
        <f>Enoncé!C20</f>
        <v>4000</v>
      </c>
      <c r="F43" s="9">
        <f>C43</f>
        <v>26.837499999999999</v>
      </c>
      <c r="G43" s="4">
        <f>E43*F43</f>
        <v>107350</v>
      </c>
    </row>
    <row r="44" spans="1:8">
      <c r="A44" s="6" t="s">
        <v>7</v>
      </c>
      <c r="B44" s="8"/>
      <c r="C44" s="9"/>
      <c r="D44" s="4">
        <f>Enoncé!B23</f>
        <v>472500</v>
      </c>
      <c r="E44" s="8"/>
      <c r="F44" s="9"/>
      <c r="G44" s="4">
        <f>Enoncé!B24</f>
        <v>107500</v>
      </c>
    </row>
    <row r="45" spans="1:8">
      <c r="A45" s="6" t="str">
        <f>Enoncé!G27</f>
        <v>Prod</v>
      </c>
      <c r="B45" s="8">
        <f>Enoncé!B13</f>
        <v>40000</v>
      </c>
      <c r="C45" s="9">
        <f>Solution!G11</f>
        <v>5.3760000000000003</v>
      </c>
      <c r="D45" s="4">
        <f>B45*C45</f>
        <v>215040</v>
      </c>
      <c r="E45" s="8">
        <f>Enoncé!B14</f>
        <v>10000</v>
      </c>
      <c r="F45" s="9">
        <f>C45</f>
        <v>5.3760000000000003</v>
      </c>
      <c r="G45" s="4">
        <f>E45*F45</f>
        <v>53760</v>
      </c>
    </row>
    <row r="46" spans="1:8" s="3" customFormat="1">
      <c r="A46" s="20" t="s">
        <v>15</v>
      </c>
      <c r="B46" s="21">
        <f>B45</f>
        <v>40000</v>
      </c>
      <c r="C46" s="22">
        <f>D46/B46</f>
        <v>28.081624999999999</v>
      </c>
      <c r="D46" s="23">
        <f>SUM(D42:D45)</f>
        <v>1123265</v>
      </c>
      <c r="E46" s="21">
        <f>E45</f>
        <v>10000</v>
      </c>
      <c r="F46" s="22">
        <f>G46/E46</f>
        <v>45.963500000000003</v>
      </c>
      <c r="G46" s="23">
        <f>SUM(G42:G45)</f>
        <v>459635</v>
      </c>
      <c r="H46" s="24"/>
    </row>
    <row r="48" spans="1:8">
      <c r="A48" s="3" t="str">
        <f>A20</f>
        <v>Stocks</v>
      </c>
    </row>
    <row r="49" spans="1:7">
      <c r="A49" s="3"/>
    </row>
    <row r="50" spans="1:7">
      <c r="A50" s="3" t="str">
        <f>B41</f>
        <v>P1</v>
      </c>
    </row>
    <row r="52" spans="1:7">
      <c r="A52" s="6" t="s">
        <v>28</v>
      </c>
      <c r="B52" s="8">
        <f>Enoncé!B4</f>
        <v>0</v>
      </c>
      <c r="C52" s="9">
        <f>Enoncé!C4</f>
        <v>0</v>
      </c>
      <c r="D52" s="4">
        <f>B52*C52</f>
        <v>0</v>
      </c>
      <c r="F52" s="2" t="s">
        <v>46</v>
      </c>
      <c r="G52" s="2">
        <f>D56-D52</f>
        <v>561632.5</v>
      </c>
    </row>
    <row r="53" spans="1:7">
      <c r="A53" s="6" t="s">
        <v>29</v>
      </c>
      <c r="B53" s="8">
        <f>B46</f>
        <v>40000</v>
      </c>
      <c r="C53" s="9">
        <f>C46</f>
        <v>28.081624999999999</v>
      </c>
      <c r="D53" s="4">
        <f>B53*C53</f>
        <v>1123265</v>
      </c>
    </row>
    <row r="54" spans="1:7">
      <c r="A54" s="6" t="s">
        <v>15</v>
      </c>
      <c r="B54" s="8">
        <f>SUM(B52:B53)</f>
        <v>40000</v>
      </c>
      <c r="C54" s="9">
        <f>D54/B54</f>
        <v>28.081624999999999</v>
      </c>
      <c r="D54" s="4">
        <f>SUM(D52:D53)</f>
        <v>1123265</v>
      </c>
    </row>
    <row r="55" spans="1:7">
      <c r="A55" s="6" t="s">
        <v>30</v>
      </c>
      <c r="B55" s="8">
        <f>Enoncé!B39</f>
        <v>20000</v>
      </c>
      <c r="C55" s="9">
        <f>C54</f>
        <v>28.081624999999999</v>
      </c>
      <c r="D55" s="4">
        <f>B55*C55</f>
        <v>561632.5</v>
      </c>
    </row>
    <row r="56" spans="1:7">
      <c r="A56" s="6" t="s">
        <v>31</v>
      </c>
      <c r="B56" s="8">
        <f>B54-B55</f>
        <v>20000</v>
      </c>
      <c r="C56" s="9">
        <f>C55</f>
        <v>28.081624999999999</v>
      </c>
      <c r="D56" s="4">
        <f>B56*C56</f>
        <v>561632.5</v>
      </c>
    </row>
    <row r="57" spans="1:7">
      <c r="A57" s="6" t="s">
        <v>15</v>
      </c>
      <c r="B57" s="8">
        <f>SUM(B55:B56)</f>
        <v>40000</v>
      </c>
      <c r="C57" s="9">
        <f>C56</f>
        <v>28.081624999999999</v>
      </c>
      <c r="D57" s="4">
        <f>SUM(D55:D56)</f>
        <v>1123265</v>
      </c>
    </row>
    <row r="59" spans="1:7">
      <c r="A59" s="3" t="str">
        <f>Enoncé!A5</f>
        <v>P2</v>
      </c>
    </row>
    <row r="61" spans="1:7">
      <c r="A61" s="6" t="s">
        <v>28</v>
      </c>
      <c r="B61" s="8">
        <f>Enoncé!B5</f>
        <v>0</v>
      </c>
      <c r="C61" s="8">
        <f>Enoncé!C5</f>
        <v>0</v>
      </c>
      <c r="D61" s="4">
        <f>B61*C61</f>
        <v>0</v>
      </c>
      <c r="F61" s="2" t="str">
        <f>F52</f>
        <v>Prod stockée</v>
      </c>
      <c r="G61" s="2">
        <f>D65-D61</f>
        <v>229817.50000000003</v>
      </c>
    </row>
    <row r="62" spans="1:7">
      <c r="A62" s="6" t="s">
        <v>29</v>
      </c>
      <c r="B62" s="8">
        <f>E46</f>
        <v>10000</v>
      </c>
      <c r="C62" s="8">
        <f>F46</f>
        <v>45.963500000000003</v>
      </c>
      <c r="D62" s="4">
        <f>B62*C62</f>
        <v>459635.00000000006</v>
      </c>
    </row>
    <row r="63" spans="1:7">
      <c r="A63" s="6" t="s">
        <v>15</v>
      </c>
      <c r="B63" s="8">
        <f>SUM(B61:B62)</f>
        <v>10000</v>
      </c>
      <c r="C63" s="9">
        <f>D63/B63</f>
        <v>45.963500000000003</v>
      </c>
      <c r="D63" s="4">
        <f>SUM(D61:D62)</f>
        <v>459635.00000000006</v>
      </c>
    </row>
    <row r="64" spans="1:7">
      <c r="A64" s="6" t="s">
        <v>30</v>
      </c>
      <c r="B64" s="8">
        <f>Enoncé!B40</f>
        <v>5000</v>
      </c>
      <c r="C64" s="9">
        <f>C63</f>
        <v>45.963500000000003</v>
      </c>
      <c r="D64" s="4">
        <f>B64*C64</f>
        <v>229817.50000000003</v>
      </c>
    </row>
    <row r="65" spans="1:8">
      <c r="A65" s="6" t="s">
        <v>31</v>
      </c>
      <c r="B65" s="8">
        <f>B63-B64</f>
        <v>5000</v>
      </c>
      <c r="C65" s="9">
        <f>C64</f>
        <v>45.963500000000003</v>
      </c>
      <c r="D65" s="4">
        <f>B65*C65</f>
        <v>229817.50000000003</v>
      </c>
    </row>
    <row r="66" spans="1:8">
      <c r="A66" s="6" t="s">
        <v>15</v>
      </c>
      <c r="B66" s="8">
        <f>SUM(B64:B65)</f>
        <v>10000</v>
      </c>
      <c r="C66" s="9">
        <f>C65</f>
        <v>45.963500000000003</v>
      </c>
      <c r="D66" s="4">
        <f>SUM(D64:D65)</f>
        <v>459635.00000000006</v>
      </c>
    </row>
    <row r="68" spans="1:8">
      <c r="A68" s="3" t="s">
        <v>34</v>
      </c>
    </row>
    <row r="69" spans="1:8">
      <c r="B69" s="17" t="str">
        <f>B41</f>
        <v>P1</v>
      </c>
      <c r="C69" s="18"/>
      <c r="D69" s="19"/>
      <c r="E69" s="17" t="str">
        <f>E41</f>
        <v>P2</v>
      </c>
      <c r="F69" s="18"/>
      <c r="G69" s="19"/>
    </row>
    <row r="70" spans="1:8">
      <c r="A70" s="6" t="str">
        <f>A39</f>
        <v>Coûts de production</v>
      </c>
      <c r="B70" s="8">
        <f>B55</f>
        <v>20000</v>
      </c>
      <c r="C70" s="9">
        <f>C55</f>
        <v>28.081624999999999</v>
      </c>
      <c r="D70" s="4">
        <f>B70*C70</f>
        <v>561632.5</v>
      </c>
      <c r="E70" s="8">
        <f>B64</f>
        <v>5000</v>
      </c>
      <c r="F70" s="9">
        <f>C64</f>
        <v>45.963500000000003</v>
      </c>
      <c r="G70" s="4">
        <f>E70*F70</f>
        <v>229817.50000000003</v>
      </c>
    </row>
    <row r="71" spans="1:8">
      <c r="A71" s="6" t="str">
        <f>Enoncé!H27</f>
        <v>Dist</v>
      </c>
      <c r="B71" s="8">
        <f>B70</f>
        <v>20000</v>
      </c>
      <c r="C71" s="9">
        <f>H11</f>
        <v>6.5759999999999996</v>
      </c>
      <c r="D71" s="4">
        <f>B71*C71</f>
        <v>131520</v>
      </c>
      <c r="E71" s="8">
        <f>E70</f>
        <v>5000</v>
      </c>
      <c r="F71" s="9">
        <f>C71</f>
        <v>6.5759999999999996</v>
      </c>
      <c r="G71" s="4">
        <f>E71*F71</f>
        <v>32880</v>
      </c>
    </row>
    <row r="72" spans="1:8">
      <c r="A72" s="20" t="s">
        <v>35</v>
      </c>
      <c r="B72" s="21">
        <f>B71</f>
        <v>20000</v>
      </c>
      <c r="C72" s="22">
        <f>D72/B72</f>
        <v>34.657625000000003</v>
      </c>
      <c r="D72" s="23">
        <f>SUM(D70:D71)</f>
        <v>693152.5</v>
      </c>
      <c r="E72" s="21">
        <f>E71</f>
        <v>5000</v>
      </c>
      <c r="F72" s="22">
        <f>G72/E72</f>
        <v>52.539499999999997</v>
      </c>
      <c r="G72" s="23">
        <f>SUM(G70:G71)</f>
        <v>262697.5</v>
      </c>
    </row>
    <row r="73" spans="1:8">
      <c r="A73" s="6" t="s">
        <v>36</v>
      </c>
      <c r="B73" s="8">
        <f>B72</f>
        <v>20000</v>
      </c>
      <c r="C73" s="9">
        <f>Enoncé!C39</f>
        <v>45</v>
      </c>
      <c r="D73" s="4">
        <f>B73*C73</f>
        <v>900000</v>
      </c>
      <c r="E73" s="8">
        <f>E72</f>
        <v>5000</v>
      </c>
      <c r="F73" s="9">
        <f>Enoncé!C40</f>
        <v>60</v>
      </c>
      <c r="G73" s="4">
        <f>E73*F73</f>
        <v>300000</v>
      </c>
    </row>
    <row r="74" spans="1:8" s="3" customFormat="1">
      <c r="A74" s="20" t="s">
        <v>37</v>
      </c>
      <c r="B74" s="21">
        <f>B73</f>
        <v>20000</v>
      </c>
      <c r="C74" s="22">
        <f>D74/B74</f>
        <v>10.342375000000001</v>
      </c>
      <c r="D74" s="23">
        <f>D73-D72</f>
        <v>206847.5</v>
      </c>
      <c r="E74" s="21">
        <f>E73</f>
        <v>5000</v>
      </c>
      <c r="F74" s="22">
        <f>G74/E74</f>
        <v>7.4604999999999997</v>
      </c>
      <c r="G74" s="23">
        <f>G73-G72</f>
        <v>37302.5</v>
      </c>
      <c r="H74" s="24"/>
    </row>
    <row r="76" spans="1:8">
      <c r="D76" s="33">
        <f>D74+G74</f>
        <v>244150</v>
      </c>
      <c r="E76" s="33"/>
    </row>
  </sheetData>
  <mergeCells count="1">
    <mergeCell ref="D76:E76"/>
  </mergeCells>
  <phoneticPr fontId="2" type="noConversion"/>
  <pageMargins left="0.31496062992125984" right="0.31496062992125984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4"/>
  <sheetViews>
    <sheetView zoomScale="120" zoomScaleNormal="120" workbookViewId="0">
      <selection activeCell="A19" sqref="A19"/>
    </sheetView>
  </sheetViews>
  <sheetFormatPr baseColWidth="10" defaultRowHeight="12.75"/>
  <cols>
    <col min="1" max="1" width="25" style="1" customWidth="1"/>
    <col min="2" max="2" width="12.140625" style="1" bestFit="1" customWidth="1"/>
    <col min="3" max="3" width="25" style="1" customWidth="1"/>
    <col min="4" max="4" width="12.140625" style="1" bestFit="1" customWidth="1"/>
    <col min="5" max="16384" width="11.42578125" style="1"/>
  </cols>
  <sheetData>
    <row r="1" spans="1:4">
      <c r="A1" s="34" t="s">
        <v>38</v>
      </c>
      <c r="B1" s="34"/>
      <c r="C1" s="34"/>
      <c r="D1" s="34"/>
    </row>
    <row r="3" spans="1:4">
      <c r="A3" s="33" t="s">
        <v>39</v>
      </c>
      <c r="B3" s="33"/>
      <c r="C3" s="33" t="s">
        <v>40</v>
      </c>
      <c r="D3" s="33"/>
    </row>
    <row r="4" spans="1:4">
      <c r="A4" s="31"/>
      <c r="B4" s="31"/>
      <c r="C4" s="31"/>
      <c r="D4" s="31"/>
    </row>
    <row r="5" spans="1:4">
      <c r="A5" s="31" t="str">
        <f>Solution!A42</f>
        <v>Matière Première</v>
      </c>
      <c r="B5" s="31">
        <f>Solution!D16</f>
        <v>450000</v>
      </c>
      <c r="C5" s="31" t="s">
        <v>44</v>
      </c>
      <c r="D5" s="31">
        <f>Solution!D73</f>
        <v>900000</v>
      </c>
    </row>
    <row r="6" spans="1:4">
      <c r="A6" s="32" t="str">
        <f>Solution!F23</f>
        <v>Var de stock</v>
      </c>
      <c r="B6" s="32">
        <f>Solution!G23</f>
        <v>-41025</v>
      </c>
      <c r="C6" s="31" t="s">
        <v>45</v>
      </c>
      <c r="D6" s="31">
        <f>Solution!G73</f>
        <v>300000</v>
      </c>
    </row>
    <row r="7" spans="1:4">
      <c r="A7" s="31"/>
      <c r="B7" s="31"/>
      <c r="C7" s="31"/>
      <c r="D7" s="31"/>
    </row>
    <row r="8" spans="1:4">
      <c r="A8" s="31" t="str">
        <f>Solution!A43</f>
        <v>Matières Consommables</v>
      </c>
      <c r="B8" s="31">
        <f>Solution!G16</f>
        <v>100000</v>
      </c>
      <c r="C8" s="31" t="s">
        <v>50</v>
      </c>
      <c r="D8" s="31">
        <f>Solution!G52</f>
        <v>561632.5</v>
      </c>
    </row>
    <row r="9" spans="1:4">
      <c r="A9" s="31" t="str">
        <f>Solution!F32</f>
        <v>Var de stock</v>
      </c>
      <c r="B9" s="31">
        <f>Solution!G32</f>
        <v>6325</v>
      </c>
      <c r="C9" s="31" t="s">
        <v>51</v>
      </c>
      <c r="D9" s="31">
        <f>Solution!G61</f>
        <v>229817.50000000003</v>
      </c>
    </row>
    <row r="10" spans="1:4">
      <c r="A10" s="31"/>
      <c r="B10" s="31"/>
      <c r="C10" s="31"/>
      <c r="D10" s="31"/>
    </row>
    <row r="11" spans="1:4">
      <c r="A11" s="32" t="str">
        <f>Enoncé!A22</f>
        <v>Charges directes</v>
      </c>
      <c r="B11" s="31">
        <f>Enoncé!B23+Enoncé!B24</f>
        <v>580000</v>
      </c>
      <c r="C11" s="31"/>
      <c r="D11" s="31"/>
    </row>
    <row r="12" spans="1:4">
      <c r="A12" s="31"/>
      <c r="B12" s="31"/>
      <c r="C12" s="31"/>
      <c r="D12" s="31"/>
    </row>
    <row r="13" spans="1:4">
      <c r="A13" s="32" t="str">
        <f>Enoncé!A26</f>
        <v>Charges indirectes</v>
      </c>
      <c r="B13" s="31">
        <f>Enoncé!B28-Enoncé!B34+Enoncé!B35</f>
        <v>604600</v>
      </c>
      <c r="C13" s="31"/>
      <c r="D13" s="31"/>
    </row>
    <row r="14" spans="1:4">
      <c r="A14" s="31"/>
      <c r="B14" s="31"/>
      <c r="C14" s="31"/>
      <c r="D14" s="31"/>
    </row>
    <row r="15" spans="1:4">
      <c r="A15" s="31" t="s">
        <v>43</v>
      </c>
      <c r="B15" s="31">
        <f>B17-SUM(B5:B14)</f>
        <v>291550</v>
      </c>
      <c r="C15" s="31"/>
      <c r="D15" s="31"/>
    </row>
    <row r="16" spans="1:4">
      <c r="A16" s="31"/>
      <c r="B16" s="31"/>
      <c r="C16" s="31"/>
      <c r="D16" s="31"/>
    </row>
    <row r="17" spans="1:4">
      <c r="A17" s="6" t="s">
        <v>15</v>
      </c>
      <c r="B17" s="6">
        <f>D17</f>
        <v>1991450</v>
      </c>
      <c r="C17" s="6" t="str">
        <f>A17</f>
        <v>Total</v>
      </c>
      <c r="D17" s="6">
        <f>SUM(D5:D16)</f>
        <v>1991450</v>
      </c>
    </row>
    <row r="21" spans="1:4">
      <c r="A21" s="29" t="s">
        <v>52</v>
      </c>
      <c r="B21" s="6">
        <f>Solution!D76</f>
        <v>244150</v>
      </c>
    </row>
    <row r="22" spans="1:4">
      <c r="A22" s="29" t="s">
        <v>53</v>
      </c>
      <c r="B22" s="6">
        <f>Enoncé!B34</f>
        <v>52000</v>
      </c>
    </row>
    <row r="23" spans="1:4">
      <c r="A23" s="30" t="s">
        <v>47</v>
      </c>
      <c r="B23" s="6">
        <f>-Enoncé!B35</f>
        <v>-4600</v>
      </c>
    </row>
    <row r="24" spans="1:4">
      <c r="A24" s="29" t="s">
        <v>48</v>
      </c>
      <c r="B24" s="6">
        <f>SUM(B21:B23)</f>
        <v>291550</v>
      </c>
    </row>
  </sheetData>
  <mergeCells count="3">
    <mergeCell ref="A3:B3"/>
    <mergeCell ref="C3:D3"/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Enoncé</vt:lpstr>
      <vt:lpstr>Solution</vt:lpstr>
      <vt:lpstr>C de Rt</vt:lpstr>
    </vt:vector>
  </TitlesOfParts>
  <Company>professeur d'économie gestion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KLODAWSKI</dc:creator>
  <cp:lastModifiedBy>Didier Klodawski</cp:lastModifiedBy>
  <cp:lastPrinted>2011-11-19T18:02:17Z</cp:lastPrinted>
  <dcterms:created xsi:type="dcterms:W3CDTF">2007-12-20T09:08:33Z</dcterms:created>
  <dcterms:modified xsi:type="dcterms:W3CDTF">2011-11-20T10:42:27Z</dcterms:modified>
</cp:coreProperties>
</file>